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12A-22\Desktop\"/>
    </mc:Choice>
  </mc:AlternateContent>
  <bookViews>
    <workbookView xWindow="0" yWindow="0" windowWidth="28800" windowHeight="12300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E26" i="1" l="1"/>
  <c r="E24" i="1"/>
  <c r="E17" i="1" l="1"/>
  <c r="E10" i="1"/>
  <c r="H10" i="1" s="1"/>
  <c r="E14" i="1"/>
  <c r="E13" i="1"/>
  <c r="E12" i="1"/>
  <c r="E11" i="1"/>
  <c r="E9" i="1"/>
  <c r="E8" i="1"/>
  <c r="H8" i="1" s="1"/>
  <c r="E7" i="1"/>
  <c r="H7" i="1" s="1"/>
  <c r="J4" i="1"/>
  <c r="F10" i="1" l="1"/>
  <c r="I10" i="1" s="1"/>
  <c r="L10" i="1" s="1"/>
  <c r="F11" i="1"/>
  <c r="I11" i="1" s="1"/>
  <c r="L11" i="1" s="1"/>
  <c r="F12" i="1"/>
  <c r="I12" i="1" s="1"/>
  <c r="L12" i="1" s="1"/>
  <c r="H12" i="1"/>
  <c r="H13" i="1"/>
  <c r="F13" i="1"/>
  <c r="I13" i="1" s="1"/>
  <c r="L13" i="1" s="1"/>
  <c r="H14" i="1"/>
  <c r="H11" i="1"/>
  <c r="F14" i="1"/>
  <c r="I14" i="1" s="1"/>
  <c r="L14" i="1" s="1"/>
  <c r="F8" i="1"/>
  <c r="I8" i="1" s="1"/>
  <c r="L8" i="1" s="1"/>
  <c r="H9" i="1"/>
  <c r="E27" i="1"/>
  <c r="F7" i="1"/>
  <c r="G7" i="1" s="1"/>
  <c r="F9" i="1"/>
  <c r="I9" i="1" s="1"/>
  <c r="L9" i="1" s="1"/>
  <c r="E22" i="1"/>
  <c r="G10" i="1" l="1"/>
  <c r="J10" i="1" s="1"/>
  <c r="K10" i="1" s="1"/>
  <c r="E19" i="1"/>
  <c r="G22" i="1"/>
  <c r="G9" i="1"/>
  <c r="J9" i="1" s="1"/>
  <c r="K9" i="1" s="1"/>
  <c r="G8" i="1"/>
  <c r="J8" i="1" s="1"/>
  <c r="K8" i="1" s="1"/>
  <c r="G11" i="1"/>
  <c r="J11" i="1" s="1"/>
  <c r="K11" i="1" s="1"/>
  <c r="E21" i="1"/>
  <c r="E18" i="1"/>
  <c r="I7" i="1"/>
  <c r="G13" i="1"/>
  <c r="J13" i="1" s="1"/>
  <c r="K13" i="1" s="1"/>
  <c r="G14" i="1"/>
  <c r="J14" i="1" s="1"/>
  <c r="K14" i="1" s="1"/>
  <c r="G12" i="1"/>
  <c r="J12" i="1" s="1"/>
  <c r="K12" i="1" s="1"/>
  <c r="G21" i="1" l="1"/>
  <c r="L7" i="1"/>
  <c r="J7" i="1"/>
  <c r="K7" i="1" l="1"/>
  <c r="E25" i="1" s="1"/>
  <c r="E20" i="1"/>
  <c r="E16" i="1"/>
</calcChain>
</file>

<file path=xl/sharedStrings.xml><?xml version="1.0" encoding="utf-8"?>
<sst xmlns="http://schemas.openxmlformats.org/spreadsheetml/2006/main" count="95" uniqueCount="82">
  <si>
    <t>REFERENCIA</t>
  </si>
  <si>
    <t>ARTICULOS</t>
  </si>
  <si>
    <t>UBICACIÓN</t>
  </si>
  <si>
    <t>INVENTARIO</t>
  </si>
  <si>
    <t>INICIAL</t>
  </si>
  <si>
    <t>ENTRADAS</t>
  </si>
  <si>
    <t>SALIDAS</t>
  </si>
  <si>
    <t>PARCIAL</t>
  </si>
  <si>
    <t>DEVOLUCIONES</t>
  </si>
  <si>
    <t>FINAL</t>
  </si>
  <si>
    <t>RESULTADOS</t>
  </si>
  <si>
    <t>OBTENIDOS</t>
  </si>
  <si>
    <t>OBSERVACION EN</t>
  </si>
  <si>
    <t>DEVOLUCION SALIDAS</t>
  </si>
  <si>
    <t>DESCRIPCION DE LA MERCANCIA</t>
  </si>
  <si>
    <t>AZ-101</t>
  </si>
  <si>
    <t>EY-901</t>
  </si>
  <si>
    <t>OK-401</t>
  </si>
  <si>
    <t>IT-501</t>
  </si>
  <si>
    <t>AZ-801</t>
  </si>
  <si>
    <t>IT-201</t>
  </si>
  <si>
    <t>AW-601</t>
  </si>
  <si>
    <t>OK-301</t>
  </si>
  <si>
    <t>ESTUFA A GAS</t>
  </si>
  <si>
    <t>NEVERA 9 PIES</t>
  </si>
  <si>
    <t>LAVADORA 18 LIBRAS</t>
  </si>
  <si>
    <t>BATIDORA OSTER</t>
  </si>
  <si>
    <t>HORNO MICROONDAS</t>
  </si>
  <si>
    <t>LICUADORA OSTER</t>
  </si>
  <si>
    <t>OLLA ARROCERA</t>
  </si>
  <si>
    <t>PLANCHA UNIVERSAL</t>
  </si>
  <si>
    <t>BODEGA</t>
  </si>
  <si>
    <t>ALMACEN</t>
  </si>
  <si>
    <t>VITRINA</t>
  </si>
  <si>
    <t>TOTAL INVENTARIO FINAL</t>
  </si>
  <si>
    <t>DEPARTAMENTO DE INVENTARIOS</t>
  </si>
  <si>
    <t>INFORME MENSUAL DE MERCANCIAS</t>
  </si>
  <si>
    <t>REALIZADO POR:</t>
  </si>
  <si>
    <t>FECHA DE REALIZACION:</t>
  </si>
  <si>
    <t>ELECTRODOMESTICOS LA GARANTIA LTDA.</t>
  </si>
  <si>
    <t>INVENTARIO DE MERCANCIA</t>
  </si>
  <si>
    <t>es aplicar el porcentaje (75%) al inventario inicial</t>
  </si>
  <si>
    <t>INVENTARIO PARCIAL</t>
  </si>
  <si>
    <t>es igual al inventario inicial más las entredas menos las salidas</t>
  </si>
  <si>
    <t>DEVOLUCION EN ENTRADAS</t>
  </si>
  <si>
    <t>DEVOLUCION EN SALIDAS</t>
  </si>
  <si>
    <t>Si las entradas son &gt;=50 la devolución en entrada es igual al 18% de las entrada, de lo contrario sera el 14% de las entradas</t>
  </si>
  <si>
    <t>Si la salida el &gt;25 la devolución en salidas sera igual al 12% de las salidas, de lo contrario sera el 9% de las salidas</t>
  </si>
  <si>
    <t>INVENTARIO FINAL</t>
  </si>
  <si>
    <t>Es igual al inventario parcial menos la devolución en entradas más la devolución en salidas</t>
  </si>
  <si>
    <t>RESULTADOS OBTENIDOS</t>
  </si>
  <si>
    <t>Si el inventario final es menor a 80 debe salir un mensaje que diga BUENA DEMANDA, de lo contrario debe salir un mensaje que diga MALA DEMANDA</t>
  </si>
  <si>
    <t>OBSEVACIÓN EN DEVOLUCION EN SALIDAS</t>
  </si>
  <si>
    <t>Si la devolución en salidas es mayor a 3, debe salir un mensaje que diga ANALIZAR DEVOLUCIÓN, de lo contrario debe salir un mensaje que diga DEVOLUCION NORMAL</t>
  </si>
  <si>
    <t>NOTA</t>
  </si>
  <si>
    <t>Para hallar los cálculos de la parte inferior utilice las funciones vistas en clase según sea el caso</t>
  </si>
  <si>
    <t>TODOS LOS CALCULOS SE DEBEN HACER CON FORMULAS INDIRECTAS.</t>
  </si>
  <si>
    <t>PROMEDIO DE INVENTARIO INICIAL</t>
  </si>
  <si>
    <t>SALIDA MÁXIMA</t>
  </si>
  <si>
    <t>DEVOLUCIÓN MÍNIMA</t>
  </si>
  <si>
    <t>TOTAL INVENTARIO INICIAL Y FINAL</t>
  </si>
  <si>
    <t>PROMEDIO DE SALIDAS Y DEVOLUCIÓN EN SALIDAS</t>
  </si>
  <si>
    <t>MAXIMO DE DEVOLUCIÓN ENNTRADAS Y ENTRADAS</t>
  </si>
  <si>
    <t>CANTIDAD DE PRODUCTOS</t>
  </si>
  <si>
    <t>Para resolver los calculos necesarios en la planilla tenga en cuenta la siguiente informació:</t>
  </si>
  <si>
    <t>ORGANIZAR LA PLANILLA PARA IMPRIMIRLA Y DEBE QUEDAR EN UNA SOLA HOJA</t>
  </si>
  <si>
    <t>Al inventario inicial + las entradas por el porcentaje repectivo (35%)</t>
  </si>
  <si>
    <t>Condiciones para aprobar</t>
  </si>
  <si>
    <t xml:space="preserve">entradas &gt; o igual a 50 </t>
  </si>
  <si>
    <t xml:space="preserve">si la salida es &gt;25 </t>
  </si>
  <si>
    <t>salidas</t>
  </si>
  <si>
    <t>dev salidas</t>
  </si>
  <si>
    <t>entrada</t>
  </si>
  <si>
    <t>dev entrada</t>
  </si>
  <si>
    <t>CANTIDAD DE PRODUCTOS EN EL ALMACÉN</t>
  </si>
  <si>
    <t>CANTIDAD DE PRODUCTOS CON BUENA DEMANADA</t>
  </si>
  <si>
    <t>TOTAL DE INVENTARIO INICIAL EN VITRINA</t>
  </si>
  <si>
    <t>TOTAL DE ENTRADAS A LA BODEGA</t>
  </si>
  <si>
    <t>Cual es el rango de datos donde esta la condición que deseamos buscar</t>
  </si>
  <si>
    <t>Cual es la condición o criterio.</t>
  </si>
  <si>
    <t>Cual es el rango de datos a totalizar</t>
  </si>
  <si>
    <t>ANALISIS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</si>
</sst>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theme="1"/>
      <name val="Calibri"/>
      <family val="2"/>
    </font>
    <font>
      <sz val="8"/>
      <name val="Calibri"/>
      <family val="2"/>
    </font>
    <font>
      <b/>
      <sz val="28"/>
      <color indexed="18"/>
      <name val="Calibri"/>
      <family val="2"/>
    </font>
    <font>
      <sz val="10"/>
      <color indexed="18"/>
      <name val="Calibri"/>
      <family val="2"/>
    </font>
    <font>
      <b/>
      <sz val="10"/>
      <color indexed="18"/>
      <name val="Calibri"/>
      <family val="2"/>
    </font>
    <font>
      <b/>
      <sz val="8"/>
      <color indexed="18"/>
      <name val="Calibri"/>
      <family val="2"/>
    </font>
    <font>
      <b/>
      <sz val="12"/>
      <color indexed="18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18"/>
      </left>
      <right/>
      <top style="medium">
        <color indexed="18"/>
      </top>
      <bottom/>
      <diagonal/>
    </border>
    <border>
      <left/>
      <right style="medium">
        <color indexed="18"/>
      </right>
      <top style="medium">
        <color indexed="18"/>
      </top>
      <bottom/>
      <diagonal/>
    </border>
    <border>
      <left/>
      <right/>
      <top style="medium">
        <color indexed="18"/>
      </top>
      <bottom/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medium">
        <color indexed="18"/>
      </left>
      <right/>
      <top/>
      <bottom/>
      <diagonal/>
    </border>
    <border>
      <left/>
      <right style="medium">
        <color indexed="18"/>
      </right>
      <top/>
      <bottom/>
      <diagonal/>
    </border>
    <border>
      <left style="medium">
        <color indexed="18"/>
      </left>
      <right style="medium">
        <color indexed="18"/>
      </right>
      <top style="medium">
        <color indexed="18"/>
      </top>
      <bottom/>
      <diagonal/>
    </border>
    <border>
      <left style="medium">
        <color indexed="18"/>
      </left>
      <right style="medium">
        <color indexed="18"/>
      </right>
      <top/>
      <bottom style="medium">
        <color indexed="18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thin">
        <color indexed="18"/>
      </bottom>
      <diagonal/>
    </border>
    <border>
      <left style="medium">
        <color indexed="18"/>
      </left>
      <right style="medium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18"/>
      </left>
      <right style="medium">
        <color indexed="18"/>
      </right>
      <top style="thin">
        <color indexed="18"/>
      </top>
      <bottom style="medium">
        <color indexed="18"/>
      </bottom>
      <diagonal/>
    </border>
    <border>
      <left style="medium">
        <color indexed="18"/>
      </left>
      <right/>
      <top style="medium">
        <color indexed="18"/>
      </top>
      <bottom style="medium">
        <color indexed="18"/>
      </bottom>
      <diagonal/>
    </border>
    <border>
      <left/>
      <right/>
      <top style="medium">
        <color indexed="18"/>
      </top>
      <bottom style="medium">
        <color indexed="18"/>
      </bottom>
      <diagonal/>
    </border>
    <border>
      <left style="medium">
        <color indexed="18"/>
      </left>
      <right/>
      <top/>
      <bottom style="medium">
        <color indexed="18"/>
      </bottom>
      <diagonal/>
    </border>
    <border>
      <left/>
      <right/>
      <top/>
      <bottom style="medium">
        <color indexed="18"/>
      </bottom>
      <diagonal/>
    </border>
    <border>
      <left/>
      <right style="medium">
        <color indexed="18"/>
      </right>
      <top/>
      <bottom style="medium">
        <color indexed="18"/>
      </bottom>
      <diagonal/>
    </border>
    <border>
      <left/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/>
    <xf numFmtId="0" fontId="3" fillId="2" borderId="1" xfId="0" applyFont="1" applyFill="1" applyBorder="1"/>
    <xf numFmtId="0" fontId="3" fillId="2" borderId="0" xfId="0" applyFont="1" applyFill="1" applyBorder="1"/>
    <xf numFmtId="0" fontId="3" fillId="2" borderId="2" xfId="0" applyFont="1" applyFill="1" applyBorder="1"/>
    <xf numFmtId="3" fontId="3" fillId="2" borderId="2" xfId="0" applyNumberFormat="1" applyFont="1" applyFill="1" applyBorder="1"/>
    <xf numFmtId="3" fontId="3" fillId="2" borderId="1" xfId="0" applyNumberFormat="1" applyFont="1" applyFill="1" applyBorder="1"/>
    <xf numFmtId="3" fontId="3" fillId="2" borderId="0" xfId="0" applyNumberFormat="1" applyFont="1" applyFill="1" applyBorder="1"/>
    <xf numFmtId="0" fontId="6" fillId="2" borderId="0" xfId="0" applyFont="1" applyFill="1" applyBorder="1"/>
    <xf numFmtId="0" fontId="6" fillId="0" borderId="0" xfId="0" applyFont="1" applyFill="1" applyBorder="1"/>
    <xf numFmtId="0" fontId="6" fillId="0" borderId="0" xfId="0" applyFont="1"/>
    <xf numFmtId="0" fontId="5" fillId="0" borderId="0" xfId="0" applyFont="1" applyFill="1" applyBorder="1"/>
    <xf numFmtId="0" fontId="3" fillId="0" borderId="0" xfId="0" applyFont="1" applyFill="1" applyBorder="1"/>
    <xf numFmtId="0" fontId="5" fillId="0" borderId="0" xfId="0" applyFont="1" applyFill="1" applyBorder="1" applyAlignment="1">
      <alignment wrapText="1"/>
    </xf>
    <xf numFmtId="0" fontId="4" fillId="2" borderId="3" xfId="0" applyFont="1" applyFill="1" applyBorder="1"/>
    <xf numFmtId="0" fontId="4" fillId="2" borderId="0" xfId="0" applyFont="1" applyFill="1" applyBorder="1"/>
    <xf numFmtId="0" fontId="4" fillId="2" borderId="4" xfId="0" applyFont="1" applyFill="1" applyBorder="1"/>
    <xf numFmtId="0" fontId="4" fillId="2" borderId="5" xfId="0" applyFont="1" applyFill="1" applyBorder="1"/>
    <xf numFmtId="0" fontId="4" fillId="2" borderId="6" xfId="0" applyFont="1" applyFill="1" applyBorder="1"/>
    <xf numFmtId="0" fontId="5" fillId="2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/>
    <xf numFmtId="14" fontId="4" fillId="2" borderId="8" xfId="0" applyNumberFormat="1" applyFont="1" applyFill="1" applyBorder="1"/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9" fontId="5" fillId="2" borderId="11" xfId="0" applyNumberFormat="1" applyFont="1" applyFill="1" applyBorder="1" applyAlignment="1">
      <alignment horizontal="center"/>
    </xf>
    <xf numFmtId="0" fontId="3" fillId="2" borderId="12" xfId="0" applyFont="1" applyFill="1" applyBorder="1"/>
    <xf numFmtId="3" fontId="3" fillId="2" borderId="12" xfId="0" applyNumberFormat="1" applyFont="1" applyFill="1" applyBorder="1"/>
    <xf numFmtId="0" fontId="3" fillId="2" borderId="13" xfId="0" applyFont="1" applyFill="1" applyBorder="1"/>
    <xf numFmtId="3" fontId="3" fillId="2" borderId="13" xfId="0" applyNumberFormat="1" applyFont="1" applyFill="1" applyBorder="1"/>
    <xf numFmtId="0" fontId="3" fillId="2" borderId="14" xfId="0" applyFont="1" applyFill="1" applyBorder="1"/>
    <xf numFmtId="3" fontId="3" fillId="2" borderId="14" xfId="0" applyNumberFormat="1" applyFont="1" applyFill="1" applyBorder="1"/>
    <xf numFmtId="0" fontId="5" fillId="2" borderId="15" xfId="0" applyFont="1" applyFill="1" applyBorder="1"/>
    <xf numFmtId="0" fontId="3" fillId="2" borderId="16" xfId="0" applyFont="1" applyFill="1" applyBorder="1"/>
    <xf numFmtId="0" fontId="4" fillId="2" borderId="16" xfId="0" applyFont="1" applyFill="1" applyBorder="1"/>
    <xf numFmtId="3" fontId="4" fillId="2" borderId="7" xfId="0" applyNumberFormat="1" applyFont="1" applyFill="1" applyBorder="1"/>
    <xf numFmtId="0" fontId="3" fillId="2" borderId="4" xfId="0" applyFont="1" applyFill="1" applyBorder="1"/>
    <xf numFmtId="0" fontId="3" fillId="2" borderId="6" xfId="0" applyFont="1" applyFill="1" applyBorder="1"/>
    <xf numFmtId="0" fontId="3" fillId="2" borderId="5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17" xfId="0" applyFont="1" applyFill="1" applyBorder="1"/>
    <xf numFmtId="0" fontId="3" fillId="2" borderId="18" xfId="0" applyFont="1" applyFill="1" applyBorder="1"/>
    <xf numFmtId="0" fontId="3" fillId="2" borderId="19" xfId="0" applyFont="1" applyFill="1" applyBorder="1"/>
    <xf numFmtId="9" fontId="3" fillId="0" borderId="0" xfId="0" applyNumberFormat="1" applyFont="1"/>
    <xf numFmtId="9" fontId="3" fillId="2" borderId="12" xfId="1" applyFont="1" applyFill="1" applyBorder="1"/>
    <xf numFmtId="9" fontId="4" fillId="2" borderId="7" xfId="0" applyNumberFormat="1" applyFont="1" applyFill="1" applyBorder="1"/>
    <xf numFmtId="3" fontId="3" fillId="2" borderId="7" xfId="0" applyNumberFormat="1" applyFont="1" applyFill="1" applyBorder="1"/>
    <xf numFmtId="9" fontId="3" fillId="2" borderId="0" xfId="0" applyNumberFormat="1" applyFont="1" applyFill="1" applyBorder="1"/>
    <xf numFmtId="0" fontId="3" fillId="0" borderId="0" xfId="0" applyFont="1" applyFill="1"/>
    <xf numFmtId="0" fontId="5" fillId="2" borderId="15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5" fillId="2" borderId="0" xfId="0" applyFont="1" applyFill="1" applyBorder="1"/>
    <xf numFmtId="0" fontId="3" fillId="2" borderId="10" xfId="0" applyFont="1" applyFill="1" applyBorder="1"/>
    <xf numFmtId="0" fontId="3" fillId="2" borderId="21" xfId="0" applyFont="1" applyFill="1" applyBorder="1"/>
    <xf numFmtId="9" fontId="3" fillId="2" borderId="0" xfId="1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abSelected="1" topLeftCell="A6" zoomScale="80" zoomScaleNormal="80" workbookViewId="0">
      <pane xSplit="1" ySplit="1" topLeftCell="B7" activePane="bottomRight" state="frozen"/>
      <selection activeCell="A6" sqref="A6"/>
      <selection pane="topRight" activeCell="B6" sqref="B6"/>
      <selection pane="bottomLeft" activeCell="A7" sqref="A7"/>
      <selection pane="bottomRight" activeCell="A29" sqref="A29:XFD29"/>
    </sheetView>
  </sheetViews>
  <sheetFormatPr baseColWidth="10" defaultColWidth="11.42578125" defaultRowHeight="12.75" x14ac:dyDescent="0.2"/>
  <cols>
    <col min="1" max="1" width="26.5703125" style="1" customWidth="1"/>
    <col min="2" max="2" width="20.7109375" style="1" customWidth="1"/>
    <col min="3" max="3" width="13.85546875" style="1" customWidth="1"/>
    <col min="4" max="4" width="12.5703125" style="1" customWidth="1"/>
    <col min="5" max="7" width="11.5703125" style="1" bestFit="1" customWidth="1"/>
    <col min="8" max="8" width="20" style="1" bestFit="1" customWidth="1"/>
    <col min="9" max="9" width="16.42578125" style="1" customWidth="1"/>
    <col min="10" max="10" width="14" style="1" customWidth="1"/>
    <col min="11" max="11" width="17.140625" style="1" customWidth="1"/>
    <col min="12" max="12" width="23.5703125" style="1" customWidth="1"/>
    <col min="13" max="16384" width="11.42578125" style="1"/>
  </cols>
  <sheetData>
    <row r="1" spans="1:14" ht="36" x14ac:dyDescent="0.55000000000000004">
      <c r="A1" s="53" t="s">
        <v>39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5"/>
    </row>
    <row r="2" spans="1:14" ht="13.5" thickBot="1" x14ac:dyDescent="0.25">
      <c r="A2" s="56" t="s">
        <v>40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8"/>
    </row>
    <row r="3" spans="1:14" x14ac:dyDescent="0.2">
      <c r="A3" s="14" t="s">
        <v>35</v>
      </c>
      <c r="B3" s="15"/>
      <c r="C3" s="15"/>
      <c r="D3" s="15"/>
      <c r="E3" s="15"/>
      <c r="F3" s="15"/>
      <c r="G3" s="15"/>
      <c r="H3" s="16" t="s">
        <v>37</v>
      </c>
      <c r="I3" s="17"/>
      <c r="J3" s="16"/>
      <c r="K3" s="18"/>
      <c r="L3" s="17"/>
    </row>
    <row r="4" spans="1:14" ht="13.5" thickBot="1" x14ac:dyDescent="0.25">
      <c r="A4" s="14" t="s">
        <v>36</v>
      </c>
      <c r="B4" s="15"/>
      <c r="C4" s="15"/>
      <c r="D4" s="15"/>
      <c r="E4" s="15"/>
      <c r="F4" s="15"/>
      <c r="G4" s="15"/>
      <c r="H4" s="20" t="s">
        <v>38</v>
      </c>
      <c r="I4" s="21"/>
      <c r="J4" s="22">
        <f ca="1">TODAY()</f>
        <v>43393</v>
      </c>
      <c r="K4" s="15"/>
      <c r="L4" s="21"/>
    </row>
    <row r="5" spans="1:14" ht="13.5" thickBot="1" x14ac:dyDescent="0.25">
      <c r="A5" s="50" t="s">
        <v>14</v>
      </c>
      <c r="B5" s="51"/>
      <c r="C5" s="52"/>
      <c r="D5" s="23" t="s">
        <v>3</v>
      </c>
      <c r="E5" s="23" t="s">
        <v>5</v>
      </c>
      <c r="F5" s="23" t="s">
        <v>6</v>
      </c>
      <c r="G5" s="23" t="s">
        <v>3</v>
      </c>
      <c r="H5" s="23" t="s">
        <v>8</v>
      </c>
      <c r="I5" s="23" t="s">
        <v>8</v>
      </c>
      <c r="J5" s="23" t="s">
        <v>3</v>
      </c>
      <c r="K5" s="23" t="s">
        <v>10</v>
      </c>
      <c r="L5" s="23" t="s">
        <v>12</v>
      </c>
    </row>
    <row r="6" spans="1:14" ht="13.5" thickBot="1" x14ac:dyDescent="0.25">
      <c r="A6" s="19" t="s">
        <v>0</v>
      </c>
      <c r="B6" s="19" t="s">
        <v>1</v>
      </c>
      <c r="C6" s="19" t="s">
        <v>2</v>
      </c>
      <c r="D6" s="24" t="s">
        <v>4</v>
      </c>
      <c r="E6" s="25">
        <v>0.75</v>
      </c>
      <c r="F6" s="25">
        <v>0.35</v>
      </c>
      <c r="G6" s="24" t="s">
        <v>7</v>
      </c>
      <c r="H6" s="24" t="s">
        <v>5</v>
      </c>
      <c r="I6" s="24" t="s">
        <v>6</v>
      </c>
      <c r="J6" s="24" t="s">
        <v>9</v>
      </c>
      <c r="K6" s="24" t="s">
        <v>11</v>
      </c>
      <c r="L6" s="24" t="s">
        <v>13</v>
      </c>
    </row>
    <row r="7" spans="1:14" ht="13.5" thickBot="1" x14ac:dyDescent="0.25">
      <c r="A7" s="26" t="s">
        <v>15</v>
      </c>
      <c r="B7" s="26" t="s">
        <v>23</v>
      </c>
      <c r="C7" s="26" t="s">
        <v>31</v>
      </c>
      <c r="D7" s="27">
        <v>68</v>
      </c>
      <c r="E7" s="27">
        <f>D7*75%</f>
        <v>51</v>
      </c>
      <c r="F7" s="27">
        <f>(D7+E7)*35%</f>
        <v>41.65</v>
      </c>
      <c r="G7" s="27">
        <f>D7+E7-F7</f>
        <v>77.349999999999994</v>
      </c>
      <c r="H7" s="45">
        <f>IF(E7&gt;=50,18%,IF(E7&lt;50,14%,0))</f>
        <v>0.18</v>
      </c>
      <c r="I7" s="45">
        <f>IF(F7&gt;25,12%,IF(F7&lt;=25,9%,0))</f>
        <v>0.12</v>
      </c>
      <c r="J7" s="27">
        <f>G7-H7+I7</f>
        <v>77.289999999999992</v>
      </c>
      <c r="K7" s="26" t="str">
        <f>IF(J7&lt;80,"BUENA DEMANDA",IF(J7&gt;=80,"MALA DEMANDA",0))</f>
        <v>BUENA DEMANDA</v>
      </c>
      <c r="L7" s="26" t="str">
        <f>IF(I7&gt;3%,"ANALIZAR DEVOLUCION",IF(I7&lt;=3%,"DEVOLUCION NORMAL"))</f>
        <v>ANALIZAR DEVOLUCION</v>
      </c>
    </row>
    <row r="8" spans="1:14" ht="13.5" thickBot="1" x14ac:dyDescent="0.25">
      <c r="A8" s="28" t="s">
        <v>16</v>
      </c>
      <c r="B8" s="28" t="s">
        <v>24</v>
      </c>
      <c r="C8" s="28" t="s">
        <v>32</v>
      </c>
      <c r="D8" s="29">
        <v>85</v>
      </c>
      <c r="E8" s="27">
        <f t="shared" ref="E8:E14" si="0">D8*75%</f>
        <v>63.75</v>
      </c>
      <c r="F8" s="27">
        <f t="shared" ref="F8:F14" si="1">(D8+E8)*35%</f>
        <v>52.0625</v>
      </c>
      <c r="G8" s="27">
        <f t="shared" ref="G8:G14" si="2">D8+E8-F8</f>
        <v>96.6875</v>
      </c>
      <c r="H8" s="45">
        <f t="shared" ref="H8:H14" si="3">IF(E8&gt;=50,18%,IF(E8&lt;50,14%,0))</f>
        <v>0.18</v>
      </c>
      <c r="I8" s="45">
        <f t="shared" ref="I8:I14" si="4">IF(F8&gt;25,12%,IF(F8&lt;=25,9%,0))</f>
        <v>0.12</v>
      </c>
      <c r="J8" s="27">
        <f t="shared" ref="J8:J14" si="5">G8-H8+I8</f>
        <v>96.627499999999998</v>
      </c>
      <c r="K8" s="26" t="str">
        <f t="shared" ref="K8:K14" si="6">IF(J8&lt;80,"BUENA DEMANDA",IF(J8&gt;=80,"MALA DEMANDA",0))</f>
        <v>MALA DEMANDA</v>
      </c>
      <c r="L8" s="26" t="str">
        <f t="shared" ref="L8:L14" si="7">IF(I8&gt;3%,"ANALIZAR DEVOLUCION",IF(I8&lt;=3%,"DEVOLUCION NORMAL"))</f>
        <v>ANALIZAR DEVOLUCION</v>
      </c>
    </row>
    <row r="9" spans="1:14" ht="13.5" thickBot="1" x14ac:dyDescent="0.25">
      <c r="A9" s="28" t="s">
        <v>17</v>
      </c>
      <c r="B9" s="28" t="s">
        <v>25</v>
      </c>
      <c r="C9" s="28" t="s">
        <v>32</v>
      </c>
      <c r="D9" s="29">
        <v>32</v>
      </c>
      <c r="E9" s="27">
        <f t="shared" si="0"/>
        <v>24</v>
      </c>
      <c r="F9" s="27">
        <f t="shared" si="1"/>
        <v>19.599999999999998</v>
      </c>
      <c r="G9" s="27">
        <f t="shared" si="2"/>
        <v>36.400000000000006</v>
      </c>
      <c r="H9" s="45">
        <f t="shared" si="3"/>
        <v>0.14000000000000001</v>
      </c>
      <c r="I9" s="45">
        <f t="shared" si="4"/>
        <v>0.09</v>
      </c>
      <c r="J9" s="27">
        <f t="shared" si="5"/>
        <v>36.350000000000009</v>
      </c>
      <c r="K9" s="26" t="str">
        <f t="shared" si="6"/>
        <v>BUENA DEMANDA</v>
      </c>
      <c r="L9" s="26" t="str">
        <f t="shared" si="7"/>
        <v>ANALIZAR DEVOLUCION</v>
      </c>
      <c r="N9" s="1" t="s">
        <v>81</v>
      </c>
    </row>
    <row r="10" spans="1:14" ht="13.5" thickBot="1" x14ac:dyDescent="0.25">
      <c r="A10" s="28" t="s">
        <v>18</v>
      </c>
      <c r="B10" s="28" t="s">
        <v>26</v>
      </c>
      <c r="C10" s="28" t="s">
        <v>33</v>
      </c>
      <c r="D10" s="29">
        <v>5</v>
      </c>
      <c r="E10" s="27">
        <f>D10*75%</f>
        <v>3.75</v>
      </c>
      <c r="F10" s="27">
        <f t="shared" si="1"/>
        <v>3.0625</v>
      </c>
      <c r="G10" s="27">
        <f t="shared" si="2"/>
        <v>5.6875</v>
      </c>
      <c r="H10" s="45">
        <f t="shared" si="3"/>
        <v>0.14000000000000001</v>
      </c>
      <c r="I10" s="45">
        <f t="shared" si="4"/>
        <v>0.09</v>
      </c>
      <c r="J10" s="27">
        <f t="shared" si="5"/>
        <v>5.6375000000000002</v>
      </c>
      <c r="K10" s="26" t="str">
        <f t="shared" si="6"/>
        <v>BUENA DEMANDA</v>
      </c>
      <c r="L10" s="26" t="str">
        <f t="shared" si="7"/>
        <v>ANALIZAR DEVOLUCION</v>
      </c>
      <c r="M10" s="1">
        <v>1</v>
      </c>
      <c r="N10" s="1" t="s">
        <v>78</v>
      </c>
    </row>
    <row r="11" spans="1:14" ht="13.5" thickBot="1" x14ac:dyDescent="0.25">
      <c r="A11" s="28" t="s">
        <v>19</v>
      </c>
      <c r="B11" s="28" t="s">
        <v>27</v>
      </c>
      <c r="C11" s="28" t="s">
        <v>31</v>
      </c>
      <c r="D11" s="29">
        <v>90</v>
      </c>
      <c r="E11" s="27">
        <f t="shared" si="0"/>
        <v>67.5</v>
      </c>
      <c r="F11" s="27">
        <f t="shared" si="1"/>
        <v>55.125</v>
      </c>
      <c r="G11" s="27">
        <f t="shared" si="2"/>
        <v>102.375</v>
      </c>
      <c r="H11" s="45">
        <f t="shared" si="3"/>
        <v>0.18</v>
      </c>
      <c r="I11" s="45">
        <f t="shared" si="4"/>
        <v>0.12</v>
      </c>
      <c r="J11" s="27">
        <f t="shared" si="5"/>
        <v>102.315</v>
      </c>
      <c r="K11" s="26" t="str">
        <f t="shared" si="6"/>
        <v>MALA DEMANDA</v>
      </c>
      <c r="L11" s="26" t="str">
        <f t="shared" si="7"/>
        <v>ANALIZAR DEVOLUCION</v>
      </c>
      <c r="M11" s="1">
        <v>2</v>
      </c>
      <c r="N11" s="1" t="s">
        <v>79</v>
      </c>
    </row>
    <row r="12" spans="1:14" ht="13.5" thickBot="1" x14ac:dyDescent="0.25">
      <c r="A12" s="28" t="s">
        <v>20</v>
      </c>
      <c r="B12" s="28" t="s">
        <v>28</v>
      </c>
      <c r="C12" s="28" t="s">
        <v>31</v>
      </c>
      <c r="D12" s="29">
        <v>30</v>
      </c>
      <c r="E12" s="27">
        <f t="shared" si="0"/>
        <v>22.5</v>
      </c>
      <c r="F12" s="27">
        <f t="shared" si="1"/>
        <v>18.375</v>
      </c>
      <c r="G12" s="27">
        <f t="shared" si="2"/>
        <v>34.125</v>
      </c>
      <c r="H12" s="45">
        <f t="shared" si="3"/>
        <v>0.14000000000000001</v>
      </c>
      <c r="I12" s="45">
        <f t="shared" si="4"/>
        <v>0.09</v>
      </c>
      <c r="J12" s="27">
        <f t="shared" si="5"/>
        <v>34.075000000000003</v>
      </c>
      <c r="K12" s="26" t="str">
        <f t="shared" si="6"/>
        <v>BUENA DEMANDA</v>
      </c>
      <c r="L12" s="26" t="str">
        <f t="shared" si="7"/>
        <v>ANALIZAR DEVOLUCION</v>
      </c>
      <c r="M12" s="1">
        <v>3</v>
      </c>
      <c r="N12" s="1" t="s">
        <v>80</v>
      </c>
    </row>
    <row r="13" spans="1:14" ht="13.5" thickBot="1" x14ac:dyDescent="0.25">
      <c r="A13" s="28" t="s">
        <v>21</v>
      </c>
      <c r="B13" s="28" t="s">
        <v>29</v>
      </c>
      <c r="C13" s="28" t="s">
        <v>32</v>
      </c>
      <c r="D13" s="29">
        <v>45</v>
      </c>
      <c r="E13" s="27">
        <f t="shared" si="0"/>
        <v>33.75</v>
      </c>
      <c r="F13" s="27">
        <f t="shared" si="1"/>
        <v>27.5625</v>
      </c>
      <c r="G13" s="27">
        <f t="shared" si="2"/>
        <v>51.1875</v>
      </c>
      <c r="H13" s="45">
        <f t="shared" si="3"/>
        <v>0.14000000000000001</v>
      </c>
      <c r="I13" s="45">
        <f t="shared" si="4"/>
        <v>0.12</v>
      </c>
      <c r="J13" s="27">
        <f t="shared" si="5"/>
        <v>51.167499999999997</v>
      </c>
      <c r="K13" s="26" t="str">
        <f t="shared" si="6"/>
        <v>BUENA DEMANDA</v>
      </c>
      <c r="L13" s="26" t="str">
        <f t="shared" si="7"/>
        <v>ANALIZAR DEVOLUCION</v>
      </c>
    </row>
    <row r="14" spans="1:14" ht="13.5" thickBot="1" x14ac:dyDescent="0.25">
      <c r="A14" s="30" t="s">
        <v>22</v>
      </c>
      <c r="B14" s="30" t="s">
        <v>30</v>
      </c>
      <c r="C14" s="30" t="s">
        <v>33</v>
      </c>
      <c r="D14" s="31">
        <v>10</v>
      </c>
      <c r="E14" s="27">
        <f t="shared" si="0"/>
        <v>7.5</v>
      </c>
      <c r="F14" s="27">
        <f t="shared" si="1"/>
        <v>6.125</v>
      </c>
      <c r="G14" s="27">
        <f t="shared" si="2"/>
        <v>11.375</v>
      </c>
      <c r="H14" s="45">
        <f t="shared" si="3"/>
        <v>0.14000000000000001</v>
      </c>
      <c r="I14" s="45">
        <f t="shared" si="4"/>
        <v>0.09</v>
      </c>
      <c r="J14" s="27">
        <f t="shared" si="5"/>
        <v>11.324999999999999</v>
      </c>
      <c r="K14" s="26" t="str">
        <f t="shared" si="6"/>
        <v>BUENA DEMANDA</v>
      </c>
      <c r="L14" s="26" t="str">
        <f t="shared" si="7"/>
        <v>ANALIZAR DEVOLUCION</v>
      </c>
    </row>
    <row r="15" spans="1:14" ht="13.5" thickBot="1" x14ac:dyDescent="0.25">
      <c r="A15" s="2"/>
      <c r="B15" s="3"/>
      <c r="C15" s="4"/>
      <c r="D15" s="5"/>
      <c r="E15" s="6"/>
      <c r="F15" s="7"/>
      <c r="G15" s="7"/>
      <c r="H15" s="7"/>
      <c r="I15" s="7"/>
      <c r="J15" s="7"/>
      <c r="K15" s="3"/>
      <c r="L15" s="4"/>
    </row>
    <row r="16" spans="1:14" ht="13.5" thickBot="1" x14ac:dyDescent="0.25">
      <c r="A16" s="32" t="s">
        <v>34</v>
      </c>
      <c r="B16" s="33"/>
      <c r="C16" s="33"/>
      <c r="D16" s="33"/>
      <c r="E16" s="35">
        <f>SUM(J7:J14)</f>
        <v>414.78749999999997</v>
      </c>
      <c r="F16" s="36"/>
      <c r="G16" s="37"/>
      <c r="H16" s="37"/>
      <c r="I16" s="37"/>
      <c r="J16" s="37"/>
      <c r="K16" s="37"/>
      <c r="L16" s="38"/>
    </row>
    <row r="17" spans="1:12" ht="13.5" thickBot="1" x14ac:dyDescent="0.25">
      <c r="A17" s="32" t="s">
        <v>57</v>
      </c>
      <c r="B17" s="33"/>
      <c r="C17" s="33"/>
      <c r="D17" s="33"/>
      <c r="E17" s="35">
        <f>AVERAGE(D7:D14)</f>
        <v>45.625</v>
      </c>
      <c r="F17" s="39"/>
      <c r="G17" s="3"/>
      <c r="H17" s="3"/>
      <c r="I17" s="3"/>
      <c r="J17" s="3"/>
      <c r="K17" s="3"/>
      <c r="L17" s="40"/>
    </row>
    <row r="18" spans="1:12" ht="13.5" thickBot="1" x14ac:dyDescent="0.25">
      <c r="A18" s="32" t="s">
        <v>58</v>
      </c>
      <c r="B18" s="33"/>
      <c r="C18" s="33"/>
      <c r="D18" s="33"/>
      <c r="E18" s="35">
        <f>MAX(F7:F14)</f>
        <v>55.125</v>
      </c>
      <c r="F18" s="39"/>
      <c r="G18" s="3"/>
      <c r="H18" s="3"/>
      <c r="I18" s="3"/>
      <c r="J18" s="3"/>
      <c r="K18" s="3"/>
      <c r="L18" s="40"/>
    </row>
    <row r="19" spans="1:12" ht="13.5" thickBot="1" x14ac:dyDescent="0.25">
      <c r="A19" s="32" t="s">
        <v>59</v>
      </c>
      <c r="B19" s="33"/>
      <c r="C19" s="33"/>
      <c r="D19" s="33"/>
      <c r="E19" s="46">
        <f>MIN(H7:H14)</f>
        <v>0.14000000000000001</v>
      </c>
      <c r="F19" s="39"/>
      <c r="G19" s="3"/>
      <c r="H19" s="3"/>
      <c r="I19" s="3"/>
      <c r="J19" s="3"/>
      <c r="K19" s="3"/>
      <c r="L19" s="40"/>
    </row>
    <row r="20" spans="1:12" ht="13.5" thickBot="1" x14ac:dyDescent="0.25">
      <c r="A20" s="32" t="s">
        <v>60</v>
      </c>
      <c r="B20" s="33"/>
      <c r="C20" s="33"/>
      <c r="D20" s="34"/>
      <c r="E20" s="47">
        <f>D7+D8+D9+D10+D11+D12+D13+D14+J7+J8+J9+J10+J11+J12+J13+J14</f>
        <v>779.78750000000014</v>
      </c>
      <c r="F20" s="39"/>
      <c r="G20" s="3"/>
      <c r="H20" s="3"/>
      <c r="I20" s="3"/>
      <c r="J20" s="3"/>
      <c r="K20" s="3"/>
      <c r="L20" s="40"/>
    </row>
    <row r="21" spans="1:12" ht="13.5" thickBot="1" x14ac:dyDescent="0.25">
      <c r="A21" s="32" t="s">
        <v>61</v>
      </c>
      <c r="B21" s="33"/>
      <c r="C21" s="33"/>
      <c r="D21" s="34"/>
      <c r="E21" s="47">
        <f>AVERAGE(F7:F14)</f>
        <v>27.9453125</v>
      </c>
      <c r="F21" s="39" t="s">
        <v>70</v>
      </c>
      <c r="G21" s="48">
        <f>AVERAGE(I7:I14)</f>
        <v>0.10499999999999998</v>
      </c>
      <c r="H21" s="3" t="s">
        <v>71</v>
      </c>
      <c r="I21" s="3"/>
      <c r="J21" s="3"/>
      <c r="K21" s="3"/>
      <c r="L21" s="40"/>
    </row>
    <row r="22" spans="1:12" ht="13.5" thickBot="1" x14ac:dyDescent="0.25">
      <c r="A22" s="32" t="s">
        <v>62</v>
      </c>
      <c r="B22" s="33"/>
      <c r="C22" s="33"/>
      <c r="D22" s="34"/>
      <c r="E22" s="47">
        <f>MAX(E7:E14)</f>
        <v>67.5</v>
      </c>
      <c r="F22" s="39" t="s">
        <v>72</v>
      </c>
      <c r="G22" s="48">
        <f>MAX(H7:H14)</f>
        <v>0.18</v>
      </c>
      <c r="H22" s="3" t="s">
        <v>73</v>
      </c>
      <c r="I22" s="3"/>
      <c r="J22" s="3"/>
      <c r="K22" s="3"/>
      <c r="L22" s="40"/>
    </row>
    <row r="23" spans="1:12" ht="13.5" thickBot="1" x14ac:dyDescent="0.25">
      <c r="A23" s="32" t="s">
        <v>63</v>
      </c>
      <c r="B23" s="33"/>
      <c r="C23" s="33"/>
      <c r="D23" s="34"/>
      <c r="E23" s="60">
        <v>8</v>
      </c>
      <c r="F23" s="41"/>
      <c r="G23" s="42"/>
      <c r="H23" s="42"/>
      <c r="I23" s="42"/>
      <c r="J23" s="42"/>
      <c r="K23" s="42"/>
      <c r="L23" s="43"/>
    </row>
    <row r="24" spans="1:12" x14ac:dyDescent="0.2">
      <c r="A24" s="59" t="s">
        <v>74</v>
      </c>
      <c r="B24" s="3"/>
      <c r="C24" s="3"/>
      <c r="D24" s="15"/>
      <c r="E24" s="61">
        <f>COUNTIF(C7:C14,"ALMACEN")</f>
        <v>3</v>
      </c>
      <c r="F24" s="3"/>
      <c r="G24" s="3"/>
      <c r="H24" s="3"/>
      <c r="I24" s="3"/>
      <c r="J24" s="3"/>
      <c r="K24" s="3"/>
      <c r="L24" s="3"/>
    </row>
    <row r="25" spans="1:12" x14ac:dyDescent="0.2">
      <c r="A25" s="59" t="s">
        <v>75</v>
      </c>
      <c r="B25" s="3"/>
      <c r="C25" s="3"/>
      <c r="D25" s="15"/>
      <c r="E25" s="61">
        <f>COUNTIF(K7:K14,"BUENA DEMANDA")</f>
        <v>6</v>
      </c>
      <c r="F25" s="3"/>
      <c r="G25" s="3"/>
      <c r="H25" s="3"/>
      <c r="I25" s="3"/>
      <c r="J25" s="3"/>
      <c r="K25" s="3"/>
      <c r="L25" s="3"/>
    </row>
    <row r="26" spans="1:12" x14ac:dyDescent="0.2">
      <c r="A26" s="59" t="s">
        <v>76</v>
      </c>
      <c r="B26" s="3"/>
      <c r="C26" s="3"/>
      <c r="D26" s="15"/>
      <c r="E26" s="61">
        <f>SUMIF(C7:C14,"vitrina",D7:D14)</f>
        <v>15</v>
      </c>
      <c r="F26" s="3"/>
      <c r="G26" s="3"/>
      <c r="H26" s="3"/>
      <c r="I26" s="3"/>
      <c r="J26" s="3"/>
      <c r="K26" s="3"/>
      <c r="L26" s="3"/>
    </row>
    <row r="27" spans="1:12" x14ac:dyDescent="0.2">
      <c r="A27" s="59" t="s">
        <v>77</v>
      </c>
      <c r="B27" s="3"/>
      <c r="C27" s="3"/>
      <c r="D27" s="15"/>
      <c r="E27" s="62">
        <f>SUMIF(C7:C14,"BODEGA",H7:H14)</f>
        <v>0.5</v>
      </c>
      <c r="F27" s="3"/>
      <c r="G27" s="3"/>
      <c r="H27" s="3"/>
      <c r="I27" s="3"/>
      <c r="J27" s="3"/>
      <c r="K27" s="3"/>
      <c r="L27" s="3"/>
    </row>
    <row r="28" spans="1:12" x14ac:dyDescent="0.2">
      <c r="A28" s="59"/>
      <c r="B28" s="3"/>
      <c r="C28" s="3"/>
      <c r="D28" s="15"/>
      <c r="E28" s="3"/>
      <c r="F28" s="3"/>
      <c r="G28" s="3"/>
      <c r="H28" s="3"/>
      <c r="I28" s="3"/>
      <c r="J28" s="3"/>
      <c r="K28" s="3"/>
      <c r="L28" s="3"/>
    </row>
    <row r="29" spans="1:12" ht="15.75" x14ac:dyDescent="0.25">
      <c r="A29" s="8" t="s">
        <v>64</v>
      </c>
    </row>
    <row r="31" spans="1:12" ht="15.75" x14ac:dyDescent="0.25">
      <c r="A31" s="9" t="s">
        <v>54</v>
      </c>
      <c r="B31" s="10" t="s">
        <v>56</v>
      </c>
      <c r="C31" s="10"/>
      <c r="D31" s="10"/>
      <c r="E31" s="10"/>
      <c r="F31" s="10"/>
    </row>
    <row r="32" spans="1:12" x14ac:dyDescent="0.2">
      <c r="A32" s="11" t="s">
        <v>5</v>
      </c>
      <c r="B32" s="12" t="s">
        <v>41</v>
      </c>
    </row>
    <row r="33" spans="1:3" x14ac:dyDescent="0.2">
      <c r="A33" s="11" t="s">
        <v>6</v>
      </c>
      <c r="B33" s="49" t="s">
        <v>66</v>
      </c>
    </row>
    <row r="34" spans="1:3" x14ac:dyDescent="0.2">
      <c r="A34" s="11" t="s">
        <v>42</v>
      </c>
      <c r="B34" s="49" t="s">
        <v>43</v>
      </c>
    </row>
    <row r="35" spans="1:3" x14ac:dyDescent="0.2">
      <c r="A35" s="11" t="s">
        <v>44</v>
      </c>
      <c r="B35" s="49" t="s">
        <v>46</v>
      </c>
    </row>
    <row r="36" spans="1:3" x14ac:dyDescent="0.2">
      <c r="A36" s="11" t="s">
        <v>45</v>
      </c>
      <c r="B36" s="49" t="s">
        <v>47</v>
      </c>
    </row>
    <row r="37" spans="1:3" x14ac:dyDescent="0.2">
      <c r="A37" s="11" t="s">
        <v>48</v>
      </c>
      <c r="B37" s="49" t="s">
        <v>49</v>
      </c>
    </row>
    <row r="38" spans="1:3" x14ac:dyDescent="0.2">
      <c r="A38" s="11" t="s">
        <v>50</v>
      </c>
      <c r="B38" s="49" t="s">
        <v>51</v>
      </c>
    </row>
    <row r="39" spans="1:3" ht="22.5" x14ac:dyDescent="0.2">
      <c r="A39" s="13" t="s">
        <v>52</v>
      </c>
      <c r="B39" s="49" t="s">
        <v>53</v>
      </c>
    </row>
    <row r="40" spans="1:3" x14ac:dyDescent="0.2">
      <c r="A40" s="11" t="s">
        <v>54</v>
      </c>
      <c r="B40" s="1" t="s">
        <v>55</v>
      </c>
    </row>
    <row r="42" spans="1:3" x14ac:dyDescent="0.2">
      <c r="A42" s="11" t="s">
        <v>65</v>
      </c>
    </row>
    <row r="45" spans="1:3" x14ac:dyDescent="0.2">
      <c r="B45" s="1" t="s">
        <v>67</v>
      </c>
    </row>
    <row r="46" spans="1:3" x14ac:dyDescent="0.2">
      <c r="B46" s="1" t="s">
        <v>68</v>
      </c>
      <c r="C46" s="44">
        <v>0.18</v>
      </c>
    </row>
    <row r="47" spans="1:3" x14ac:dyDescent="0.2">
      <c r="B47" s="1" t="s">
        <v>69</v>
      </c>
      <c r="C47" s="44">
        <v>0.12</v>
      </c>
    </row>
  </sheetData>
  <mergeCells count="3">
    <mergeCell ref="A5:C5"/>
    <mergeCell ref="A1:L1"/>
    <mergeCell ref="A2:L2"/>
  </mergeCells>
  <phoneticPr fontId="1" type="noConversion"/>
  <printOptions headings="1"/>
  <pageMargins left="0.12" right="0.11" top="0.85" bottom="0.75" header="0.3" footer="0.3"/>
  <pageSetup scale="75" orientation="landscape" horizontalDpi="120" verticalDpi="7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2.75" x14ac:dyDescent="0.2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2.75" x14ac:dyDescent="0.2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SUMINISTROS INTEGRALES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SUMINISTROS INTEGRALES</dc:creator>
  <cp:lastModifiedBy>312A-22</cp:lastModifiedBy>
  <cp:lastPrinted>2010-06-18T04:45:16Z</cp:lastPrinted>
  <dcterms:created xsi:type="dcterms:W3CDTF">2008-09-22T19:08:41Z</dcterms:created>
  <dcterms:modified xsi:type="dcterms:W3CDTF">2018-10-20T16:24:01Z</dcterms:modified>
</cp:coreProperties>
</file>